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liprop-my.sharepoint.com/personal/agomezjones_liprop_com/Documents/Documents/AGJ Docs/Training/"/>
    </mc:Choice>
  </mc:AlternateContent>
  <xr:revisionPtr revIDLastSave="572" documentId="8_{46FB0BA9-8B92-4B3A-A7BE-A147EE2A2EB7}" xr6:coauthVersionLast="45" xr6:coauthVersionMax="45" xr10:uidLastSave="{33FB2310-DC3C-4080-B083-58B5B050E5F6}"/>
  <bookViews>
    <workbookView xWindow="19090" yWindow="-20" windowWidth="19420" windowHeight="10420" activeTab="1" xr2:uid="{00000000-000D-0000-FFFF-FFFF00000000}"/>
  </bookViews>
  <sheets>
    <sheet name="2020 Adj Exp" sheetId="1" r:id="rId1"/>
    <sheet name="GU" sheetId="2" r:id="rId2"/>
    <sheet name="Retail Tenant" sheetId="4" r:id="rId3"/>
    <sheet name="NNN Stmnt" sheetId="3" r:id="rId4"/>
  </sheets>
  <externalReferences>
    <externalReference r:id="rId5"/>
  </externalReferences>
  <definedNames>
    <definedName name="_xlnm.Print_Titles" localSheetId="0">'2020 Adj Exp'!$1:$4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F11" i="2"/>
  <c r="N4" i="1"/>
  <c r="B24" i="4"/>
  <c r="B32" i="4" s="1"/>
  <c r="B42" i="4"/>
  <c r="B39" i="4"/>
  <c r="B38" i="4"/>
  <c r="B36" i="4"/>
  <c r="C6" i="4"/>
  <c r="D6" i="4" s="1"/>
  <c r="C7" i="4"/>
  <c r="D7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5" i="4"/>
  <c r="C26" i="4"/>
  <c r="C5" i="4"/>
  <c r="D5" i="4" s="1"/>
  <c r="D24" i="4" l="1"/>
  <c r="D27" i="4" s="1"/>
  <c r="B37" i="4" s="1"/>
  <c r="B40" i="4" s="1"/>
  <c r="B44" i="4" s="1"/>
  <c r="B48" i="4" s="1"/>
  <c r="B27" i="4"/>
  <c r="C24" i="4"/>
  <c r="C27" i="4" s="1"/>
  <c r="C8" i="2" l="1"/>
  <c r="G11" i="2" l="1"/>
  <c r="S20" i="2"/>
  <c r="S19" i="2"/>
  <c r="S18" i="2"/>
  <c r="E11" i="2"/>
  <c r="D11" i="2"/>
  <c r="C11" i="2"/>
  <c r="B14" i="2"/>
  <c r="C31" i="3" l="1"/>
  <c r="A28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7" i="3"/>
  <c r="A6" i="3"/>
  <c r="C2" i="3"/>
  <c r="B28" i="3" l="1"/>
  <c r="C28" i="3" s="1"/>
  <c r="B26" i="3"/>
  <c r="C26" i="3" s="1"/>
  <c r="B25" i="3"/>
  <c r="C25" i="3" s="1"/>
  <c r="B24" i="3"/>
  <c r="C24" i="3" s="1"/>
  <c r="B23" i="3"/>
  <c r="C23" i="3" s="1"/>
  <c r="B22" i="3"/>
  <c r="C22" i="3" s="1"/>
  <c r="B21" i="3"/>
  <c r="C21" i="3" s="1"/>
  <c r="B20" i="3"/>
  <c r="B19" i="3"/>
  <c r="C19" i="3" s="1"/>
  <c r="B18" i="3"/>
  <c r="C18" i="3" s="1"/>
  <c r="B15" i="3"/>
  <c r="C15" i="3" s="1"/>
  <c r="B14" i="3"/>
  <c r="C14" i="3" s="1"/>
  <c r="B7" i="3"/>
  <c r="C7" i="3" s="1"/>
  <c r="B11" i="3"/>
  <c r="C11" i="3" s="1"/>
  <c r="B10" i="3"/>
  <c r="C10" i="3" s="1"/>
  <c r="B17" i="3" l="1"/>
  <c r="C17" i="3" s="1"/>
  <c r="B9" i="3"/>
  <c r="C9" i="3" s="1"/>
  <c r="B8" i="3"/>
  <c r="C8" i="3" s="1"/>
  <c r="B27" i="3"/>
  <c r="C27" i="3" s="1"/>
  <c r="B13" i="3"/>
  <c r="C13" i="3" s="1"/>
  <c r="B12" i="3"/>
  <c r="C12" i="3" s="1"/>
  <c r="B16" i="3"/>
  <c r="C16" i="3" s="1"/>
  <c r="B6" i="3"/>
  <c r="B29" i="3" l="1"/>
  <c r="C6" i="3"/>
  <c r="C29" i="3" s="1"/>
  <c r="C33" i="3" l="1"/>
  <c r="B17" i="2" l="1"/>
  <c r="C9" i="1"/>
  <c r="N5" i="2"/>
  <c r="B21" i="2"/>
  <c r="C29" i="1"/>
  <c r="C33" i="1" s="1"/>
  <c r="C28" i="1"/>
  <c r="E6" i="1"/>
  <c r="E7" i="1"/>
  <c r="E9" i="1"/>
  <c r="E10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2" i="1"/>
  <c r="E11" i="1"/>
  <c r="E29" i="1" l="1"/>
  <c r="E20" i="2"/>
  <c r="E12" i="1"/>
  <c r="C14" i="2"/>
  <c r="D14" i="2" s="1"/>
  <c r="D13" i="1" s="1"/>
  <c r="E13" i="1" s="1"/>
  <c r="C17" i="2"/>
  <c r="D17" i="2" s="1"/>
  <c r="D31" i="1" s="1"/>
  <c r="E31" i="1" s="1"/>
  <c r="C21" i="2"/>
  <c r="E8" i="1" l="1"/>
  <c r="B33" i="1"/>
  <c r="D21" i="2"/>
  <c r="E21" i="2" s="1"/>
  <c r="F21" i="2" s="1"/>
  <c r="G21" i="2" s="1"/>
  <c r="D5" i="1" s="1"/>
  <c r="D33" i="1" l="1"/>
  <c r="E5" i="1"/>
  <c r="E33" i="1" s="1"/>
</calcChain>
</file>

<file path=xl/sharedStrings.xml><?xml version="1.0" encoding="utf-8"?>
<sst xmlns="http://schemas.openxmlformats.org/spreadsheetml/2006/main" count="149" uniqueCount="134">
  <si>
    <t>Annual Statement</t>
  </si>
  <si>
    <t xml:space="preserve">          [CAM] Water &amp; Sewer</t>
  </si>
  <si>
    <t xml:space="preserve">          [CAM] Gas</t>
  </si>
  <si>
    <t xml:space="preserve">          [CAM] Real Estate Taxes</t>
  </si>
  <si>
    <t xml:space="preserve">          [CAM] Environmental Insurance</t>
  </si>
  <si>
    <t xml:space="preserve">          [CAM] Roof Maintenance</t>
  </si>
  <si>
    <t xml:space="preserve">          [CAM] Plumbing Maintenance</t>
  </si>
  <si>
    <t xml:space="preserve">          [CAM] Pest Control</t>
  </si>
  <si>
    <t xml:space="preserve">          [CAM] Equipment Management Contracts</t>
  </si>
  <si>
    <t xml:space="preserve">          [CAM] HVAC Repairs</t>
  </si>
  <si>
    <t xml:space="preserve">          [CAM] General Building Maintenance</t>
  </si>
  <si>
    <t xml:space="preserve">          [CAM] Fire Prevention</t>
  </si>
  <si>
    <t xml:space="preserve">          [CAM] Lighting Maintenance &amp; Light Bulbs</t>
  </si>
  <si>
    <t xml:space="preserve">          [CAM] Parking Lot/Garage Cleaning</t>
  </si>
  <si>
    <t xml:space="preserve">          [CAM] Association Fees</t>
  </si>
  <si>
    <t xml:space="preserve">          [CAM] Contract Exterior Landscaping</t>
  </si>
  <si>
    <t xml:space="preserve">  Total Reimburseable Expenses</t>
  </si>
  <si>
    <t xml:space="preserve">          [CAM] Exterior Landscaping - Repairs</t>
  </si>
  <si>
    <t xml:space="preserve">          [CAM] Trash Removal</t>
  </si>
  <si>
    <t xml:space="preserve">          [CAM] Management Fee</t>
  </si>
  <si>
    <t xml:space="preserve">          [CAM] G&amp;A Other</t>
  </si>
  <si>
    <t xml:space="preserve">          [CAM] Electricity</t>
  </si>
  <si>
    <t xml:space="preserve">          [CAM] Property Insurance Expense</t>
  </si>
  <si>
    <t xml:space="preserve">          [CAM] Elevator Contract</t>
  </si>
  <si>
    <t xml:space="preserve">          [CAM] Elevator Repairs</t>
  </si>
  <si>
    <t>Adjustments</t>
  </si>
  <si>
    <t>Gross Up</t>
  </si>
  <si>
    <t>Total Expenses</t>
  </si>
  <si>
    <t>Comments</t>
  </si>
  <si>
    <t xml:space="preserve">          [CAM] Property Manager Salary/Benefits </t>
  </si>
  <si>
    <t xml:space="preserve">          [CAM] Security</t>
  </si>
  <si>
    <t xml:space="preserve">          [CAM] Doors/Locks.Keys</t>
  </si>
  <si>
    <t xml:space="preserve">Move 5/2020 repair </t>
  </si>
  <si>
    <t>5/2020 repair from contract</t>
  </si>
  <si>
    <t>Electricity</t>
  </si>
  <si>
    <t>Occupancy</t>
  </si>
  <si>
    <t>Total 2020 Amount</t>
  </si>
  <si>
    <t>Fixed Portion</t>
  </si>
  <si>
    <t>Variable Portion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</si>
  <si>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</si>
  <si>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</si>
  <si>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</si>
  <si>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</si>
  <si>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</si>
  <si>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</si>
  <si>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</si>
  <si>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</si>
  <si>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</si>
  <si>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</si>
  <si>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</si>
  <si>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</si>
  <si>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</si>
  <si>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Back out EQ insurance - non-rec</t>
  </si>
  <si>
    <t>Difference</t>
  </si>
  <si>
    <t>MF:</t>
  </si>
  <si>
    <t>GU</t>
  </si>
  <si>
    <t>GU Variable Portion</t>
  </si>
  <si>
    <t>Total GU Portion</t>
  </si>
  <si>
    <t>Reverse TT specific repair</t>
  </si>
  <si>
    <t>Mgt Fee</t>
  </si>
  <si>
    <t>TENANT ABC</t>
  </si>
  <si>
    <t>Tenant SF</t>
  </si>
  <si>
    <t>INDUSTRIAL BUSINESS CENTER</t>
  </si>
  <si>
    <t>Tenant Pro Rata</t>
  </si>
  <si>
    <t>2020 CAM Reconciliation</t>
  </si>
  <si>
    <t>Item</t>
  </si>
  <si>
    <t>Tenant Share</t>
  </si>
  <si>
    <t xml:space="preserve">          OE: Earthquake Insurance</t>
  </si>
  <si>
    <t xml:space="preserve">          OE Misc.: G&amp;A</t>
  </si>
  <si>
    <t xml:space="preserve"> TOTAL OPERATING EXPENSES</t>
  </si>
  <si>
    <t>Less 2020 Estimates Billed</t>
  </si>
  <si>
    <t>Total Due/(Owed)</t>
  </si>
  <si>
    <t>Janitorial Contract</t>
  </si>
  <si>
    <t xml:space="preserve">          [CAM] Janitorial Contract</t>
  </si>
  <si>
    <t xml:space="preserve">          [CAM] Janitorial Supplies</t>
  </si>
  <si>
    <t>Janitorial Supplies</t>
  </si>
  <si>
    <t>Gross Up Schedule for Industrial Business Park</t>
  </si>
  <si>
    <t>See GU Sched</t>
  </si>
  <si>
    <t>Contract Amount PSF</t>
  </si>
  <si>
    <t>SF to be GU</t>
  </si>
  <si>
    <t>Monthly Contract Amount</t>
  </si>
  <si>
    <t>Annual GU Contract Amount</t>
  </si>
  <si>
    <t>2020 YE Janitorial Amount</t>
  </si>
  <si>
    <t>EOY 2020</t>
  </si>
  <si>
    <t>Missing 12/2020 accrual</t>
  </si>
  <si>
    <t>Period = Jan 2020-Dec 2020</t>
  </si>
  <si>
    <t>Business Park</t>
  </si>
  <si>
    <t>COMMON AREA EXPENSES</t>
  </si>
  <si>
    <t>Description</t>
  </si>
  <si>
    <t>Total Charges</t>
  </si>
  <si>
    <t>Cleaning Supplies</t>
  </si>
  <si>
    <t>Trash Removal</t>
  </si>
  <si>
    <t>HVAC Contract</t>
  </si>
  <si>
    <t>Electrical Repairs</t>
  </si>
  <si>
    <t>Plumbing Repairs</t>
  </si>
  <si>
    <t>Lock / Door Repairs</t>
  </si>
  <si>
    <t>Exterior Painting</t>
  </si>
  <si>
    <t>Roof Repairs</t>
  </si>
  <si>
    <t>Landscape Contract</t>
  </si>
  <si>
    <t>Landscape Repairs</t>
  </si>
  <si>
    <t>Pest Control</t>
  </si>
  <si>
    <t>Lighting Maintenance</t>
  </si>
  <si>
    <t>Steam Cleaning</t>
  </si>
  <si>
    <t>Alarm Contract</t>
  </si>
  <si>
    <t>Business License</t>
  </si>
  <si>
    <t>Parking Repairs</t>
  </si>
  <si>
    <t>Sweeping</t>
  </si>
  <si>
    <t>OPERATING EXPENSES</t>
  </si>
  <si>
    <t>Property Insurance</t>
  </si>
  <si>
    <t>Property Taxes</t>
  </si>
  <si>
    <t>TOTAL OPERATING EXPENSES</t>
  </si>
  <si>
    <t>Total</t>
  </si>
  <si>
    <t>Tenant Name</t>
  </si>
  <si>
    <t>Common Area Expenses</t>
  </si>
  <si>
    <t>Prior Year CAM</t>
  </si>
  <si>
    <t>Expense Cap</t>
  </si>
  <si>
    <t>Subtotal</t>
  </si>
  <si>
    <t>Real Estate Taxes</t>
  </si>
  <si>
    <t>Tenant's Pro Rata</t>
  </si>
  <si>
    <t>Billable Operating Expenses</t>
  </si>
  <si>
    <t>Less: Estimates</t>
  </si>
  <si>
    <t>Total Owed/(Refunded)</t>
  </si>
  <si>
    <t>Coffee Shop</t>
  </si>
  <si>
    <t>Add back in the non-controllable expenses!</t>
  </si>
  <si>
    <t>2020 CAM RECONCILIATION</t>
  </si>
  <si>
    <t>These are your controllable expenses</t>
  </si>
  <si>
    <t>Taken from the prior year CAM Rec</t>
  </si>
  <si>
    <t>5% non-cumulative cap on non-controllable expenses</t>
  </si>
  <si>
    <t>Non-controllable</t>
  </si>
  <si>
    <t>Administrative Fee</t>
  </si>
  <si>
    <t>Taken from the tenant's receivables ledger</t>
  </si>
  <si>
    <t>Taken from the lease - retail is usually 10-15% of operating expenses</t>
  </si>
  <si>
    <t>Security Contract</t>
  </si>
  <si>
    <t>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</si>
</sst>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0"/>
      <name val="Arial"/>
      <family val="2"/>
    </font>
    <font>
      <sz val="8"/>
      <color rgb="FF50505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2" applyFont="1"/>
    <xf numFmtId="165" fontId="7" fillId="0" borderId="0" xfId="2" applyNumberFormat="1" applyFont="1"/>
    <xf numFmtId="0" fontId="6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3" fontId="7" fillId="0" borderId="1" xfId="4" applyFont="1" applyBorder="1" applyAlignment="1">
      <alignment horizontal="center" wrapText="1"/>
    </xf>
    <xf numFmtId="9" fontId="7" fillId="0" borderId="0" xfId="1" applyFont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 wrapText="1"/>
    </xf>
    <xf numFmtId="4" fontId="7" fillId="0" borderId="0" xfId="0" applyNumberFormat="1" applyFont="1"/>
    <xf numFmtId="44" fontId="7" fillId="0" borderId="0" xfId="0" applyNumberFormat="1" applyFont="1"/>
    <xf numFmtId="0" fontId="7" fillId="4" borderId="0" xfId="0" applyFont="1" applyFill="1"/>
    <xf numFmtId="0" fontId="7" fillId="4" borderId="0" xfId="0" applyFont="1" applyFill="1" applyAlignment="1">
      <alignment horizontal="center" wrapText="1"/>
    </xf>
    <xf numFmtId="4" fontId="7" fillId="4" borderId="0" xfId="0" applyNumberFormat="1" applyFont="1" applyFill="1"/>
    <xf numFmtId="0" fontId="7" fillId="6" borderId="0" xfId="0" applyFont="1" applyFill="1"/>
    <xf numFmtId="0" fontId="7" fillId="6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43" fontId="7" fillId="0" borderId="0" xfId="0" applyNumberFormat="1" applyFont="1" applyAlignment="1">
      <alignment horizontal="center" wrapText="1"/>
    </xf>
    <xf numFmtId="43" fontId="7" fillId="0" borderId="0" xfId="4" applyFont="1" applyAlignment="1">
      <alignment horizontal="center" wrapText="1"/>
    </xf>
    <xf numFmtId="166" fontId="6" fillId="0" borderId="0" xfId="4" applyNumberFormat="1" applyFont="1"/>
    <xf numFmtId="166" fontId="7" fillId="0" borderId="0" xfId="4" applyNumberFormat="1" applyFont="1" applyAlignment="1">
      <alignment horizontal="center" wrapText="1"/>
    </xf>
    <xf numFmtId="165" fontId="7" fillId="0" borderId="0" xfId="0" applyNumberFormat="1" applyFont="1"/>
    <xf numFmtId="165" fontId="7" fillId="0" borderId="0" xfId="2" applyNumberFormat="1" applyFont="1" applyAlignment="1">
      <alignment horizontal="center" wrapText="1"/>
    </xf>
    <xf numFmtId="165" fontId="7" fillId="4" borderId="0" xfId="2" applyNumberFormat="1" applyFont="1" applyFill="1"/>
    <xf numFmtId="165" fontId="7" fillId="4" borderId="0" xfId="2" applyNumberFormat="1" applyFont="1" applyFill="1" applyAlignment="1">
      <alignment horizontal="center" wrapText="1"/>
    </xf>
    <xf numFmtId="3" fontId="7" fillId="0" borderId="0" xfId="0" applyNumberFormat="1" applyFont="1"/>
    <xf numFmtId="43" fontId="7" fillId="0" borderId="0" xfId="0" applyNumberFormat="1" applyFont="1"/>
    <xf numFmtId="165" fontId="3" fillId="0" borderId="3" xfId="2" applyNumberFormat="1" applyFont="1" applyBorder="1" applyAlignment="1"/>
    <xf numFmtId="165" fontId="3" fillId="0" borderId="4" xfId="2" applyNumberFormat="1" applyFont="1" applyBorder="1" applyAlignment="1"/>
    <xf numFmtId="165" fontId="2" fillId="0" borderId="1" xfId="2" applyNumberFormat="1" applyFont="1" applyBorder="1" applyAlignment="1">
      <alignment horizontal="right" vertical="center"/>
    </xf>
    <xf numFmtId="165" fontId="0" fillId="0" borderId="0" xfId="2" applyNumberFormat="1" applyFont="1"/>
    <xf numFmtId="0" fontId="0" fillId="0" borderId="0" xfId="0" applyAlignment="1">
      <alignment horizontal="center"/>
    </xf>
    <xf numFmtId="9" fontId="0" fillId="0" borderId="0" xfId="1" applyFont="1"/>
    <xf numFmtId="10" fontId="0" fillId="0" borderId="0" xfId="1" applyNumberFormat="1" applyFont="1"/>
    <xf numFmtId="10" fontId="0" fillId="0" borderId="0" xfId="1" applyNumberFormat="1" applyFont="1" applyAlignment="1">
      <alignment horizontal="center"/>
    </xf>
    <xf numFmtId="0" fontId="8" fillId="0" borderId="0" xfId="0" applyFont="1"/>
    <xf numFmtId="165" fontId="8" fillId="0" borderId="0" xfId="2" applyNumberFormat="1" applyFont="1"/>
    <xf numFmtId="0" fontId="0" fillId="0" borderId="5" xfId="0" applyBorder="1"/>
    <xf numFmtId="165" fontId="0" fillId="0" borderId="5" xfId="2" applyNumberFormat="1" applyFont="1" applyBorder="1"/>
    <xf numFmtId="0" fontId="0" fillId="0" borderId="0" xfId="0" applyFont="1"/>
    <xf numFmtId="165" fontId="4" fillId="0" borderId="0" xfId="2" applyNumberFormat="1" applyFont="1"/>
    <xf numFmtId="9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5" xfId="0" applyNumberFormat="1" applyBorder="1"/>
    <xf numFmtId="165" fontId="0" fillId="0" borderId="0" xfId="0" applyNumberFormat="1" applyBorder="1"/>
    <xf numFmtId="0" fontId="9" fillId="0" borderId="0" xfId="0" applyFont="1"/>
    <xf numFmtId="0" fontId="10" fillId="0" borderId="0" xfId="0" applyFont="1"/>
    <xf numFmtId="166" fontId="10" fillId="0" borderId="0" xfId="4" applyNumberFormat="1" applyFont="1"/>
    <xf numFmtId="164" fontId="10" fillId="0" borderId="0" xfId="1" applyNumberFormat="1" applyFont="1"/>
    <xf numFmtId="0" fontId="10" fillId="0" borderId="0" xfId="0" applyFont="1" applyAlignment="1">
      <alignment horizontal="center"/>
    </xf>
    <xf numFmtId="44" fontId="10" fillId="0" borderId="0" xfId="2" applyFont="1"/>
    <xf numFmtId="165" fontId="10" fillId="0" borderId="0" xfId="2" applyNumberFormat="1" applyFont="1"/>
    <xf numFmtId="0" fontId="10" fillId="0" borderId="5" xfId="0" applyFont="1" applyBorder="1"/>
    <xf numFmtId="44" fontId="10" fillId="0" borderId="5" xfId="2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6" xfId="0" applyFont="1" applyBorder="1"/>
    <xf numFmtId="165" fontId="8" fillId="0" borderId="7" xfId="2" applyNumberFormat="1" applyFont="1" applyBorder="1"/>
    <xf numFmtId="0" fontId="0" fillId="0" borderId="7" xfId="0" applyBorder="1"/>
    <xf numFmtId="0" fontId="0" fillId="0" borderId="8" xfId="0" applyBorder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gomezjones_liprop_com/Documents/Documents/AGJ%20Docs/Ang%20Docs/Misc%20Property%20Docs/Batavia%202019%20CAM%20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Adj Exp"/>
      <sheetName val="CAM Summ"/>
      <sheetName val="GU"/>
      <sheetName val="TT Recvbl"/>
      <sheetName val="CapEx Amort"/>
      <sheetName val="GL"/>
      <sheetName val="Tenant1 Statement"/>
      <sheetName val="Tenant2 Statement"/>
      <sheetName val="Tenant3 Statement"/>
    </sheetNames>
    <sheetDataSet>
      <sheetData sheetId="0">
        <row r="27">
          <cell r="B27" t="str">
            <v xml:space="preserve">          OE: Property Taxes</v>
          </cell>
          <cell r="E27">
            <v>109676.33999999997</v>
          </cell>
        </row>
        <row r="29">
          <cell r="E29">
            <v>-4995.91</v>
          </cell>
        </row>
        <row r="30">
          <cell r="B30" t="str">
            <v xml:space="preserve">          OE: Property Insurance</v>
          </cell>
          <cell r="E30">
            <v>39920.99</v>
          </cell>
        </row>
        <row r="34">
          <cell r="B34" t="str">
            <v xml:space="preserve">          OE Utilities: Electricity</v>
          </cell>
          <cell r="E34">
            <v>6896.88</v>
          </cell>
        </row>
        <row r="35">
          <cell r="B35" t="str">
            <v xml:space="preserve">          OE Utilities:  Water</v>
          </cell>
          <cell r="E35">
            <v>6763.14</v>
          </cell>
        </row>
        <row r="36">
          <cell r="B36" t="str">
            <v xml:space="preserve">          OE Utilities: Garbage/Trash</v>
          </cell>
          <cell r="E36">
            <v>491</v>
          </cell>
        </row>
        <row r="39">
          <cell r="B39" t="str">
            <v xml:space="preserve">          OE Landscaping: Gardening</v>
          </cell>
        </row>
        <row r="40">
          <cell r="B40" t="str">
            <v xml:space="preserve">          OE Landscaping: Repairs</v>
          </cell>
          <cell r="E40">
            <v>882.54</v>
          </cell>
        </row>
        <row r="41">
          <cell r="E41">
            <v>2452.25</v>
          </cell>
        </row>
        <row r="42">
          <cell r="B42" t="str">
            <v xml:space="preserve">          OE Landscaping: Tree Trimming</v>
          </cell>
          <cell r="E42">
            <v>2365</v>
          </cell>
        </row>
        <row r="46">
          <cell r="B46" t="str">
            <v xml:space="preserve">          OE Maint.: Electrical Repairs</v>
          </cell>
          <cell r="E46">
            <v>1512.4</v>
          </cell>
        </row>
        <row r="47">
          <cell r="B47" t="str">
            <v xml:space="preserve">          OE Maint.: Exterior Repairs</v>
          </cell>
          <cell r="E47">
            <v>1951.8899999999999</v>
          </cell>
        </row>
        <row r="48">
          <cell r="B48" t="str">
            <v xml:space="preserve">          OE Maint.: Exterior Painting</v>
          </cell>
          <cell r="E48">
            <v>0</v>
          </cell>
        </row>
        <row r="49">
          <cell r="B49" t="str">
            <v xml:space="preserve">          OE Maint.: Fence and Gate Repairs</v>
          </cell>
          <cell r="E49">
            <v>5831.7</v>
          </cell>
        </row>
        <row r="50">
          <cell r="B50" t="str">
            <v xml:space="preserve">          OE Maint.: HVAC Inspection and Repairs</v>
          </cell>
          <cell r="E50">
            <v>1619</v>
          </cell>
        </row>
        <row r="51">
          <cell r="B51" t="str">
            <v xml:space="preserve">          OE Maint.: HVAC Contract</v>
          </cell>
          <cell r="E51">
            <v>0</v>
          </cell>
        </row>
        <row r="52">
          <cell r="B52" t="str">
            <v xml:space="preserve">          OE Maint.: Lock/Door Repairs</v>
          </cell>
          <cell r="E52">
            <v>925</v>
          </cell>
        </row>
        <row r="53">
          <cell r="B53" t="str">
            <v xml:space="preserve">          OE Maint.: Sweeping</v>
          </cell>
          <cell r="E53">
            <v>4980</v>
          </cell>
        </row>
        <row r="54">
          <cell r="B54" t="str">
            <v xml:space="preserve">          OE Maint.: Plumbing Other</v>
          </cell>
          <cell r="E54">
            <v>59</v>
          </cell>
        </row>
        <row r="55">
          <cell r="B55" t="str">
            <v xml:space="preserve">          OE Maint.: Roof Report and Repairs</v>
          </cell>
          <cell r="E55">
            <v>1850</v>
          </cell>
        </row>
        <row r="56">
          <cell r="B56" t="str">
            <v xml:space="preserve">          OE Maint.: Alarm Contract</v>
          </cell>
          <cell r="E56">
            <v>840</v>
          </cell>
        </row>
        <row r="57">
          <cell r="B57" t="str">
            <v xml:space="preserve">          OE Maint.: Fire Sprinklers</v>
          </cell>
          <cell r="E57">
            <v>750</v>
          </cell>
        </row>
        <row r="60">
          <cell r="E60">
            <v>149.78</v>
          </cell>
        </row>
        <row r="62">
          <cell r="E62">
            <v>10</v>
          </cell>
        </row>
        <row r="63">
          <cell r="B63" t="str">
            <v xml:space="preserve">          OE Misc.: Property Mgmt Fees</v>
          </cell>
          <cell r="E63">
            <v>42081.01</v>
          </cell>
        </row>
      </sheetData>
      <sheetData sheetId="1">
        <row r="24">
          <cell r="I24">
            <v>106904.5858954475</v>
          </cell>
          <cell r="J24">
            <v>90912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showGridLines="0" workbookViewId="0">
      <selection activeCell="F5" sqref="F5"/>
    </sheetView>
  </sheetViews>
  <sheetFormatPr defaultColWidth="9.140625" defaultRowHeight="10.5" x14ac:dyDescent="0.15"/>
  <cols>
    <col min="1" max="1" width="33.7109375" style="10" customWidth="1"/>
    <col min="2" max="5" width="11.7109375" style="10" customWidth="1"/>
    <col min="6" max="6" width="23.140625" style="11" customWidth="1"/>
    <col min="7" max="16384" width="9.140625" style="10"/>
  </cols>
  <sheetData>
    <row r="1" spans="1:14" ht="15" customHeight="1" x14ac:dyDescent="0.15">
      <c r="A1" s="79" t="s">
        <v>86</v>
      </c>
      <c r="B1" s="79"/>
    </row>
    <row r="2" spans="1:14" ht="15.75" customHeight="1" x14ac:dyDescent="0.15">
      <c r="A2" s="80" t="s">
        <v>0</v>
      </c>
      <c r="B2" s="80"/>
    </row>
    <row r="3" spans="1:14" ht="15" customHeight="1" x14ac:dyDescent="0.15">
      <c r="A3" s="79" t="s">
        <v>85</v>
      </c>
      <c r="B3" s="79"/>
    </row>
    <row r="4" spans="1:14" s="12" customFormat="1" ht="21" x14ac:dyDescent="0.15">
      <c r="A4" s="5"/>
      <c r="B4" s="6" t="s">
        <v>83</v>
      </c>
      <c r="C4" s="77" t="s">
        <v>25</v>
      </c>
      <c r="D4" s="77" t="s">
        <v>26</v>
      </c>
      <c r="E4" s="78" t="s">
        <v>27</v>
      </c>
      <c r="F4" s="78" t="s">
        <v>28</v>
      </c>
      <c r="N4" s="12">
        <f>-1</f>
        <v>-1</v>
      </c>
    </row>
    <row r="5" spans="1:14" s="12" customFormat="1" ht="15" customHeight="1" x14ac:dyDescent="0.15">
      <c r="A5" s="2" t="s">
        <v>21</v>
      </c>
      <c r="B5" s="8">
        <v>13815.08</v>
      </c>
      <c r="C5" s="50"/>
      <c r="D5" s="50">
        <f>GU!G21</f>
        <v>1687.0462650828358</v>
      </c>
      <c r="E5" s="50">
        <f>SUM(B5:D5)</f>
        <v>15502.126265082836</v>
      </c>
      <c r="F5" s="13" t="s">
        <v>77</v>
      </c>
    </row>
    <row r="6" spans="1:14" s="12" customFormat="1" ht="15" customHeight="1" x14ac:dyDescent="0.15">
      <c r="A6" s="2" t="s">
        <v>1</v>
      </c>
      <c r="B6" s="8">
        <v>18104.060000000001</v>
      </c>
      <c r="C6" s="50"/>
      <c r="D6" s="50"/>
      <c r="E6" s="50">
        <f t="shared" ref="E6:E32" si="0">SUM(B6:D6)</f>
        <v>18104.060000000001</v>
      </c>
      <c r="F6" s="13"/>
    </row>
    <row r="7" spans="1:14" s="12" customFormat="1" ht="15" customHeight="1" x14ac:dyDescent="0.15">
      <c r="A7" s="2" t="s">
        <v>2</v>
      </c>
      <c r="B7" s="8">
        <v>5805.41</v>
      </c>
      <c r="C7" s="50"/>
      <c r="D7" s="50"/>
      <c r="E7" s="50">
        <f t="shared" si="0"/>
        <v>5805.41</v>
      </c>
      <c r="F7" s="13"/>
    </row>
    <row r="8" spans="1:14" s="12" customFormat="1" ht="15" customHeight="1" x14ac:dyDescent="0.15">
      <c r="A8" s="2" t="s">
        <v>3</v>
      </c>
      <c r="B8" s="8">
        <v>79474.009999999995</v>
      </c>
      <c r="C8" s="50"/>
      <c r="D8" s="50"/>
      <c r="E8" s="50">
        <f t="shared" si="0"/>
        <v>79474.009999999995</v>
      </c>
      <c r="F8" s="13"/>
    </row>
    <row r="9" spans="1:14" s="12" customFormat="1" ht="15" customHeight="1" x14ac:dyDescent="0.15">
      <c r="A9" s="2" t="s">
        <v>22</v>
      </c>
      <c r="B9" s="8">
        <v>29409.21</v>
      </c>
      <c r="C9" s="50">
        <f>-8457.41</f>
        <v>-8457.41</v>
      </c>
      <c r="D9" s="50"/>
      <c r="E9" s="50">
        <f t="shared" si="0"/>
        <v>20951.8</v>
      </c>
      <c r="F9" s="13" t="s">
        <v>52</v>
      </c>
    </row>
    <row r="10" spans="1:14" s="12" customFormat="1" ht="15" customHeight="1" x14ac:dyDescent="0.15">
      <c r="A10" s="2" t="s">
        <v>4</v>
      </c>
      <c r="B10" s="8">
        <v>109.78</v>
      </c>
      <c r="C10" s="50"/>
      <c r="D10" s="50"/>
      <c r="E10" s="50">
        <f t="shared" si="0"/>
        <v>109.78</v>
      </c>
      <c r="F10" s="13"/>
    </row>
    <row r="11" spans="1:14" s="12" customFormat="1" ht="15" customHeight="1" x14ac:dyDescent="0.15">
      <c r="A11" s="2" t="s">
        <v>30</v>
      </c>
      <c r="B11" s="8">
        <v>22200</v>
      </c>
      <c r="C11" s="50"/>
      <c r="D11" s="50"/>
      <c r="E11" s="50">
        <f t="shared" si="0"/>
        <v>22200</v>
      </c>
      <c r="F11" s="13"/>
    </row>
    <row r="12" spans="1:14" s="12" customFormat="1" ht="15" customHeight="1" x14ac:dyDescent="0.15">
      <c r="A12" s="2" t="s">
        <v>73</v>
      </c>
      <c r="B12" s="8">
        <v>112156.13</v>
      </c>
      <c r="C12" s="50"/>
      <c r="D12" s="50">
        <f>GU!G11</f>
        <v>12854.787999999986</v>
      </c>
      <c r="E12" s="50">
        <f t="shared" ref="E12" si="1">SUM(B12:D12)</f>
        <v>125010.91799999999</v>
      </c>
      <c r="F12" s="13" t="s">
        <v>77</v>
      </c>
    </row>
    <row r="13" spans="1:14" s="12" customFormat="1" ht="15" customHeight="1" x14ac:dyDescent="0.15">
      <c r="A13" s="2" t="s">
        <v>74</v>
      </c>
      <c r="B13" s="8">
        <v>1289.47</v>
      </c>
      <c r="C13" s="50"/>
      <c r="D13" s="50">
        <f>GU!D14</f>
        <v>242.25428884026246</v>
      </c>
      <c r="E13" s="50">
        <f t="shared" ref="E13" si="2">SUM(B13:D13)</f>
        <v>1531.7242888402625</v>
      </c>
      <c r="F13" s="13" t="s">
        <v>77</v>
      </c>
    </row>
    <row r="14" spans="1:14" s="12" customFormat="1" ht="15" customHeight="1" x14ac:dyDescent="0.15">
      <c r="A14" s="2" t="s">
        <v>5</v>
      </c>
      <c r="B14" s="8">
        <v>1400</v>
      </c>
      <c r="C14" s="50"/>
      <c r="D14" s="50"/>
      <c r="E14" s="50">
        <f t="shared" si="0"/>
        <v>1400</v>
      </c>
      <c r="F14" s="13"/>
    </row>
    <row r="15" spans="1:14" s="12" customFormat="1" ht="15" customHeight="1" x14ac:dyDescent="0.15">
      <c r="A15" s="2" t="s">
        <v>6</v>
      </c>
      <c r="B15" s="8">
        <v>4177.68</v>
      </c>
      <c r="C15" s="50"/>
      <c r="D15" s="50"/>
      <c r="E15" s="50">
        <f t="shared" si="0"/>
        <v>4177.68</v>
      </c>
      <c r="F15" s="13"/>
    </row>
    <row r="16" spans="1:14" s="12" customFormat="1" ht="15" customHeight="1" x14ac:dyDescent="0.15">
      <c r="A16" s="2" t="s">
        <v>7</v>
      </c>
      <c r="B16" s="8">
        <v>600</v>
      </c>
      <c r="C16" s="50"/>
      <c r="D16" s="50"/>
      <c r="E16" s="50">
        <f t="shared" si="0"/>
        <v>600</v>
      </c>
      <c r="F16" s="13"/>
    </row>
    <row r="17" spans="1:6" s="12" customFormat="1" ht="15" customHeight="1" x14ac:dyDescent="0.15">
      <c r="A17" s="2" t="s">
        <v>31</v>
      </c>
      <c r="B17" s="8">
        <v>1637.76</v>
      </c>
      <c r="C17" s="50"/>
      <c r="D17" s="50"/>
      <c r="E17" s="50">
        <f t="shared" si="0"/>
        <v>1637.76</v>
      </c>
      <c r="F17" s="13"/>
    </row>
    <row r="18" spans="1:6" s="12" customFormat="1" ht="15" customHeight="1" x14ac:dyDescent="0.15">
      <c r="A18" s="2" t="s">
        <v>8</v>
      </c>
      <c r="B18" s="8">
        <v>15859.22</v>
      </c>
      <c r="C18" s="50"/>
      <c r="D18" s="50"/>
      <c r="E18" s="50">
        <f t="shared" si="0"/>
        <v>15859.22</v>
      </c>
      <c r="F18" s="13"/>
    </row>
    <row r="19" spans="1:6" s="12" customFormat="1" ht="15" customHeight="1" x14ac:dyDescent="0.15">
      <c r="A19" s="2" t="s">
        <v>9</v>
      </c>
      <c r="B19" s="8">
        <v>12107.03</v>
      </c>
      <c r="C19" s="50">
        <v>-863.25</v>
      </c>
      <c r="D19" s="50"/>
      <c r="E19" s="50">
        <f t="shared" si="0"/>
        <v>11243.78</v>
      </c>
      <c r="F19" s="13" t="s">
        <v>58</v>
      </c>
    </row>
    <row r="20" spans="1:6" s="12" customFormat="1" ht="15" customHeight="1" x14ac:dyDescent="0.15">
      <c r="A20" s="2" t="s">
        <v>10</v>
      </c>
      <c r="B20" s="8">
        <v>3772.4</v>
      </c>
      <c r="C20" s="50"/>
      <c r="D20" s="50"/>
      <c r="E20" s="50">
        <f t="shared" si="0"/>
        <v>3772.4</v>
      </c>
      <c r="F20" s="13"/>
    </row>
    <row r="21" spans="1:6" s="12" customFormat="1" ht="15" customHeight="1" x14ac:dyDescent="0.15">
      <c r="A21" s="2" t="s">
        <v>11</v>
      </c>
      <c r="B21" s="8">
        <v>4289.63</v>
      </c>
      <c r="C21" s="50"/>
      <c r="D21" s="50"/>
      <c r="E21" s="50">
        <f t="shared" si="0"/>
        <v>4289.63</v>
      </c>
      <c r="F21" s="13"/>
    </row>
    <row r="22" spans="1:6" s="12" customFormat="1" ht="15" customHeight="1" x14ac:dyDescent="0.15">
      <c r="A22" s="2" t="s">
        <v>12</v>
      </c>
      <c r="B22" s="8">
        <v>5873.85</v>
      </c>
      <c r="C22" s="50"/>
      <c r="D22" s="50"/>
      <c r="E22" s="50">
        <f t="shared" si="0"/>
        <v>5873.85</v>
      </c>
      <c r="F22" s="13"/>
    </row>
    <row r="23" spans="1:6" s="12" customFormat="1" ht="15" customHeight="1" x14ac:dyDescent="0.15">
      <c r="A23" s="2" t="s">
        <v>13</v>
      </c>
      <c r="B23" s="8">
        <v>704</v>
      </c>
      <c r="C23" s="50"/>
      <c r="D23" s="50"/>
      <c r="E23" s="50">
        <f t="shared" si="0"/>
        <v>704</v>
      </c>
      <c r="F23" s="13"/>
    </row>
    <row r="24" spans="1:6" s="12" customFormat="1" ht="15" customHeight="1" x14ac:dyDescent="0.15">
      <c r="A24" s="2" t="s">
        <v>14</v>
      </c>
      <c r="B24" s="8">
        <v>13200</v>
      </c>
      <c r="C24" s="50"/>
      <c r="D24" s="50"/>
      <c r="E24" s="50">
        <f t="shared" si="0"/>
        <v>13200</v>
      </c>
      <c r="F24" s="13"/>
    </row>
    <row r="25" spans="1:6" s="12" customFormat="1" ht="15" customHeight="1" x14ac:dyDescent="0.15">
      <c r="A25" s="2" t="s">
        <v>23</v>
      </c>
      <c r="B25" s="8">
        <v>4950</v>
      </c>
      <c r="C25" s="50">
        <v>450</v>
      </c>
      <c r="D25" s="50"/>
      <c r="E25" s="50">
        <f t="shared" si="0"/>
        <v>5400</v>
      </c>
      <c r="F25" s="13" t="s">
        <v>84</v>
      </c>
    </row>
    <row r="26" spans="1:6" s="12" customFormat="1" ht="15" customHeight="1" x14ac:dyDescent="0.15">
      <c r="A26" s="2" t="s">
        <v>24</v>
      </c>
      <c r="B26" s="8">
        <v>1117.17</v>
      </c>
      <c r="C26" s="50"/>
      <c r="D26" s="50"/>
      <c r="E26" s="50">
        <f t="shared" si="0"/>
        <v>1117.17</v>
      </c>
      <c r="F26" s="13"/>
    </row>
    <row r="27" spans="1:6" s="12" customFormat="1" ht="15" customHeight="1" x14ac:dyDescent="0.15">
      <c r="A27" s="2" t="s">
        <v>18</v>
      </c>
      <c r="B27" s="8">
        <v>7651.69</v>
      </c>
      <c r="C27" s="50"/>
      <c r="D27" s="50"/>
      <c r="E27" s="50">
        <f t="shared" si="0"/>
        <v>7651.69</v>
      </c>
      <c r="F27" s="13"/>
    </row>
    <row r="28" spans="1:6" s="12" customFormat="1" ht="15" customHeight="1" x14ac:dyDescent="0.15">
      <c r="A28" s="2" t="s">
        <v>15</v>
      </c>
      <c r="B28" s="8">
        <v>10580</v>
      </c>
      <c r="C28" s="50">
        <f>-363.28</f>
        <v>-363.28</v>
      </c>
      <c r="D28" s="50"/>
      <c r="E28" s="50">
        <f t="shared" si="0"/>
        <v>10216.719999999999</v>
      </c>
      <c r="F28" s="13" t="s">
        <v>32</v>
      </c>
    </row>
    <row r="29" spans="1:6" s="12" customFormat="1" ht="15" customHeight="1" x14ac:dyDescent="0.15">
      <c r="A29" s="2" t="s">
        <v>17</v>
      </c>
      <c r="B29" s="8">
        <v>4254</v>
      </c>
      <c r="C29" s="50">
        <f>-C28</f>
        <v>363.28</v>
      </c>
      <c r="D29" s="50"/>
      <c r="E29" s="50">
        <f t="shared" si="0"/>
        <v>4617.28</v>
      </c>
      <c r="F29" s="13" t="s">
        <v>33</v>
      </c>
    </row>
    <row r="30" spans="1:6" s="12" customFormat="1" ht="15" customHeight="1" x14ac:dyDescent="0.15">
      <c r="A30" s="2" t="s">
        <v>20</v>
      </c>
      <c r="B30" s="8">
        <v>110</v>
      </c>
      <c r="C30" s="50"/>
      <c r="D30" s="50"/>
      <c r="E30" s="50">
        <f t="shared" si="0"/>
        <v>110</v>
      </c>
      <c r="F30" s="13"/>
    </row>
    <row r="31" spans="1:6" s="12" customFormat="1" ht="15" customHeight="1" x14ac:dyDescent="0.15">
      <c r="A31" s="2" t="s">
        <v>19</v>
      </c>
      <c r="B31" s="8">
        <v>17623.55</v>
      </c>
      <c r="C31" s="50"/>
      <c r="D31" s="50">
        <f>GU!D17</f>
        <v>3310.957658643325</v>
      </c>
      <c r="E31" s="50">
        <f t="shared" si="0"/>
        <v>20934.507658643324</v>
      </c>
      <c r="F31" s="13"/>
    </row>
    <row r="32" spans="1:6" s="12" customFormat="1" ht="15" customHeight="1" x14ac:dyDescent="0.15">
      <c r="A32" s="4" t="s">
        <v>29</v>
      </c>
      <c r="B32" s="9">
        <v>24468</v>
      </c>
      <c r="C32" s="51"/>
      <c r="D32" s="51"/>
      <c r="E32" s="50">
        <f t="shared" si="0"/>
        <v>24468</v>
      </c>
      <c r="F32" s="14"/>
    </row>
    <row r="33" spans="1:6" s="12" customFormat="1" ht="15" customHeight="1" x14ac:dyDescent="0.15">
      <c r="A33" s="1" t="s">
        <v>16</v>
      </c>
      <c r="B33" s="7">
        <f>SUM(B5:B32)</f>
        <v>416739.12999999995</v>
      </c>
      <c r="C33" s="52">
        <f t="shared" ref="C33:E33" si="3">SUM(C5:C32)</f>
        <v>-8870.66</v>
      </c>
      <c r="D33" s="52">
        <f t="shared" si="3"/>
        <v>18095.046212566409</v>
      </c>
      <c r="E33" s="52">
        <f t="shared" si="3"/>
        <v>425963.51621256635</v>
      </c>
      <c r="F33" s="14"/>
    </row>
    <row r="34" spans="1:6" ht="15" customHeight="1" x14ac:dyDescent="0.15">
      <c r="A34" s="2"/>
      <c r="B34" s="3"/>
    </row>
  </sheetData>
  <mergeCells count="3">
    <mergeCell ref="A1:B1"/>
    <mergeCell ref="A2:B2"/>
    <mergeCell ref="A3:B3"/>
  </mergeCells>
  <pageMargins left="0.7" right="0.7" top="0.7" bottom="0.7" header="0.5" footer="0.5"/>
  <pageSetup fitToHeight="990" orientation="portrait" useFirstPageNumber="1" r:id="rId1"/>
  <headerFooter alignWithMargins="0">
    <oddHeader>&amp;R&amp;B&amp;D &amp;T</oddHeader>
    <oddFooter>&amp;C&amp;B Page &amp;P of &amp;N</oddFooter>
  </headerFooter>
  <ignoredErrors>
    <ignoredError sqref="A2:B2 B34 B1 A33:A34 A6:A7 A10 A28 A14:A16 A8 A18:A24 A4 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504A-4B91-4C0B-AE47-25580903ACFB}">
  <dimension ref="A1:S21"/>
  <sheetViews>
    <sheetView tabSelected="1" workbookViewId="0">
      <selection activeCell="B2" sqref="B2"/>
    </sheetView>
  </sheetViews>
  <sheetFormatPr defaultRowHeight="11.25" x14ac:dyDescent="0.15"/>
  <cols>
    <col min="1" max="1" width="15.7109375" style="16" customWidth="1"/>
    <col min="2" max="2" width="12.85546875" style="16" customWidth="1"/>
    <col min="3" max="3" width="12" style="16" customWidth="1"/>
    <col min="4" max="4" width="12.140625" style="16" customWidth="1"/>
    <col min="5" max="5" width="10.5703125" style="16" customWidth="1"/>
    <col min="6" max="6" width="11.5703125" style="16" bestFit="1" customWidth="1"/>
    <col min="7" max="7" width="10.42578125" style="16" customWidth="1"/>
    <col min="8" max="14" width="9.28515625" style="16" bestFit="1" customWidth="1"/>
    <col min="15" max="15" width="12.42578125" style="16" customWidth="1"/>
    <col min="16" max="18" width="9.140625" style="16"/>
    <col min="19" max="19" width="11.5703125" style="16" bestFit="1" customWidth="1"/>
    <col min="20" max="16384" width="9.140625" style="16"/>
  </cols>
  <sheetData>
    <row r="1" spans="1:16" x14ac:dyDescent="0.15">
      <c r="A1" s="15" t="s">
        <v>76</v>
      </c>
    </row>
    <row r="2" spans="1:16" x14ac:dyDescent="0.15">
      <c r="A2" s="42">
        <v>121843</v>
      </c>
      <c r="B2" s="15" t="s">
        <v>133</v>
      </c>
    </row>
    <row r="4" spans="1:16" x14ac:dyDescent="0.15">
      <c r="A4" s="16" t="s">
        <v>35</v>
      </c>
      <c r="B4" s="17" t="s">
        <v>39</v>
      </c>
      <c r="C4" s="17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7" t="s">
        <v>46</v>
      </c>
      <c r="J4" s="17" t="s">
        <v>47</v>
      </c>
      <c r="K4" s="17" t="s">
        <v>48</v>
      </c>
      <c r="L4" s="17" t="s">
        <v>49</v>
      </c>
      <c r="M4" s="17" t="s">
        <v>50</v>
      </c>
      <c r="N4" s="20" t="s">
        <v>51</v>
      </c>
      <c r="P4" s="17"/>
    </row>
    <row r="5" spans="1:16" x14ac:dyDescent="0.15">
      <c r="B5" s="21">
        <v>0.89900000000000002</v>
      </c>
      <c r="C5" s="21">
        <v>0.89900000000000002</v>
      </c>
      <c r="D5" s="21">
        <v>0.85699999999999998</v>
      </c>
      <c r="E5" s="21">
        <v>0.85699999999999998</v>
      </c>
      <c r="F5" s="21">
        <v>0.78400000000000003</v>
      </c>
      <c r="G5" s="21">
        <v>0.72199999999999998</v>
      </c>
      <c r="H5" s="21">
        <v>0.71099999999999997</v>
      </c>
      <c r="I5" s="21">
        <v>0.71099999999999997</v>
      </c>
      <c r="J5" s="21">
        <v>0.75700000000000001</v>
      </c>
      <c r="K5" s="21">
        <v>0.8</v>
      </c>
      <c r="L5" s="21">
        <v>0.8</v>
      </c>
      <c r="M5" s="21">
        <v>0.8</v>
      </c>
      <c r="N5" s="22">
        <f>AVERAGE(B5:M5)</f>
        <v>0.79975000000000007</v>
      </c>
      <c r="P5" s="17"/>
    </row>
    <row r="6" spans="1:16" x14ac:dyDescent="0.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17"/>
    </row>
    <row r="7" spans="1:16" x14ac:dyDescent="0.15">
      <c r="B7" s="23" t="s">
        <v>55</v>
      </c>
      <c r="C7" s="24">
        <v>0.95</v>
      </c>
      <c r="P7" s="17"/>
    </row>
    <row r="8" spans="1:16" x14ac:dyDescent="0.15">
      <c r="B8" s="25" t="s">
        <v>54</v>
      </c>
      <c r="C8" s="26">
        <f>C7/N5</f>
        <v>1.1878712097530477</v>
      </c>
      <c r="M8" s="17"/>
      <c r="N8" s="27"/>
      <c r="P8" s="17"/>
    </row>
    <row r="9" spans="1:16" x14ac:dyDescent="0.15">
      <c r="N9" s="17"/>
      <c r="O9" s="27"/>
      <c r="P9" s="17"/>
    </row>
    <row r="10" spans="1:16" ht="33.75" x14ac:dyDescent="0.15">
      <c r="A10" s="28" t="s">
        <v>72</v>
      </c>
      <c r="B10" s="29" t="s">
        <v>78</v>
      </c>
      <c r="C10" s="29" t="s">
        <v>79</v>
      </c>
      <c r="D10" s="29" t="s">
        <v>80</v>
      </c>
      <c r="E10" s="29" t="s">
        <v>81</v>
      </c>
      <c r="F10" s="29" t="s">
        <v>82</v>
      </c>
      <c r="G10" s="29" t="s">
        <v>53</v>
      </c>
      <c r="H10" s="38"/>
      <c r="N10" s="17"/>
      <c r="O10" s="17"/>
      <c r="P10" s="17"/>
    </row>
    <row r="11" spans="1:16" x14ac:dyDescent="0.15">
      <c r="A11" s="30"/>
      <c r="B11" s="18">
        <v>0.09</v>
      </c>
      <c r="C11" s="43">
        <f>A2*0.95</f>
        <v>115750.84999999999</v>
      </c>
      <c r="D11" s="45">
        <f>B11*C11</f>
        <v>10417.576499999999</v>
      </c>
      <c r="E11" s="44">
        <f>D11*12</f>
        <v>125010.91799999999</v>
      </c>
      <c r="F11" s="48">
        <f>'2020 Adj Exp'!B12</f>
        <v>112156.13</v>
      </c>
      <c r="G11" s="44">
        <f>E11-F11</f>
        <v>12854.787999999986</v>
      </c>
      <c r="N11" s="17"/>
      <c r="O11" s="17"/>
      <c r="P11" s="17"/>
    </row>
    <row r="12" spans="1:16" x14ac:dyDescent="0.15">
      <c r="C12" s="31"/>
      <c r="D12" s="31"/>
      <c r="N12" s="17"/>
      <c r="O12" s="17"/>
      <c r="P12" s="17"/>
    </row>
    <row r="13" spans="1:16" ht="22.5" x14ac:dyDescent="0.15">
      <c r="A13" s="32" t="s">
        <v>75</v>
      </c>
      <c r="B13" s="33" t="s">
        <v>36</v>
      </c>
      <c r="C13" s="33" t="s">
        <v>57</v>
      </c>
      <c r="D13" s="33" t="s">
        <v>53</v>
      </c>
      <c r="N13" s="17"/>
      <c r="O13" s="17"/>
      <c r="P13" s="17"/>
    </row>
    <row r="14" spans="1:16" x14ac:dyDescent="0.15">
      <c r="A14" s="34"/>
      <c r="B14" s="46">
        <f>'2020 Adj Exp'!B13</f>
        <v>1289.47</v>
      </c>
      <c r="C14" s="47">
        <f>B14*$C$8</f>
        <v>1531.7242888402625</v>
      </c>
      <c r="D14" s="47">
        <f>C14-B14</f>
        <v>242.25428884026246</v>
      </c>
      <c r="N14" s="17"/>
      <c r="O14" s="17"/>
      <c r="P14" s="17"/>
    </row>
    <row r="15" spans="1:16" x14ac:dyDescent="0.15">
      <c r="C15" s="31"/>
      <c r="D15" s="31"/>
      <c r="N15" s="17"/>
      <c r="O15" s="17"/>
      <c r="P15" s="17"/>
    </row>
    <row r="16" spans="1:16" ht="22.5" x14ac:dyDescent="0.15">
      <c r="A16" s="35" t="s">
        <v>59</v>
      </c>
      <c r="B16" s="36" t="s">
        <v>36</v>
      </c>
      <c r="C16" s="36" t="s">
        <v>57</v>
      </c>
      <c r="D16" s="36" t="s">
        <v>53</v>
      </c>
      <c r="E16" s="18"/>
      <c r="N16" s="17"/>
      <c r="O16" s="17"/>
      <c r="P16" s="17"/>
    </row>
    <row r="17" spans="1:19" x14ac:dyDescent="0.15">
      <c r="B17" s="19">
        <f>'2020 Adj Exp'!B31</f>
        <v>17623.55</v>
      </c>
      <c r="C17" s="19">
        <f>B17*C8</f>
        <v>20934.507658643324</v>
      </c>
      <c r="D17" s="44">
        <f>C17-B17</f>
        <v>3310.957658643325</v>
      </c>
      <c r="E17" s="18"/>
    </row>
    <row r="18" spans="1:19" x14ac:dyDescent="0.15">
      <c r="S18" s="49">
        <f>A2*N5</f>
        <v>97443.93925000001</v>
      </c>
    </row>
    <row r="19" spans="1:19" s="38" customFormat="1" ht="22.5" x14ac:dyDescent="0.15">
      <c r="A19" s="37" t="s">
        <v>34</v>
      </c>
      <c r="B19" s="37" t="s">
        <v>36</v>
      </c>
      <c r="C19" s="37" t="s">
        <v>37</v>
      </c>
      <c r="D19" s="37" t="s">
        <v>38</v>
      </c>
      <c r="E19" s="37" t="s">
        <v>56</v>
      </c>
      <c r="F19" s="37" t="s">
        <v>57</v>
      </c>
      <c r="G19" s="37" t="s">
        <v>53</v>
      </c>
      <c r="S19" s="38">
        <f>S18*B11</f>
        <v>8769.9545324999999</v>
      </c>
    </row>
    <row r="20" spans="1:19" s="38" customFormat="1" x14ac:dyDescent="0.15">
      <c r="C20" s="39">
        <v>0.35</v>
      </c>
      <c r="D20" s="39">
        <v>0.65</v>
      </c>
      <c r="E20" s="40">
        <f>C8</f>
        <v>1.1878712097530477</v>
      </c>
      <c r="O20" s="41"/>
      <c r="S20" s="38">
        <f>S19*12</f>
        <v>105239.45439</v>
      </c>
    </row>
    <row r="21" spans="1:19" x14ac:dyDescent="0.15">
      <c r="B21" s="19">
        <f>'2020 Adj Exp'!B5+'2020 Adj Exp'!C5</f>
        <v>13815.08</v>
      </c>
      <c r="C21" s="19">
        <f>B21*C20</f>
        <v>4835.2779999999993</v>
      </c>
      <c r="D21" s="19">
        <f>B21-C21</f>
        <v>8979.8019999999997</v>
      </c>
      <c r="E21" s="19">
        <f>D21*E20</f>
        <v>10666.848265082837</v>
      </c>
      <c r="F21" s="44">
        <f>C21+E21</f>
        <v>15502.126265082836</v>
      </c>
      <c r="G21" s="44">
        <f>F21-B21</f>
        <v>1687.0462650828358</v>
      </c>
      <c r="N21" s="17"/>
      <c r="O21" s="17"/>
      <c r="P21" s="17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942B-C286-4F2D-98DE-1C97FFF8E6F4}">
  <dimension ref="A1:I48"/>
  <sheetViews>
    <sheetView topLeftCell="A43" workbookViewId="0">
      <selection activeCell="H19" sqref="H19"/>
    </sheetView>
  </sheetViews>
  <sheetFormatPr defaultRowHeight="12.75" x14ac:dyDescent="0.2"/>
  <cols>
    <col min="1" max="1" width="30.85546875" customWidth="1"/>
    <col min="2" max="2" width="14.5703125" customWidth="1"/>
    <col min="3" max="3" width="20.28515625" customWidth="1"/>
    <col min="4" max="4" width="16.28515625" customWidth="1"/>
    <col min="5" max="5" width="4.5703125" customWidth="1"/>
  </cols>
  <sheetData>
    <row r="1" spans="1:6" x14ac:dyDescent="0.2">
      <c r="A1" t="s">
        <v>124</v>
      </c>
    </row>
    <row r="2" spans="1:6" x14ac:dyDescent="0.2">
      <c r="A2" t="s">
        <v>87</v>
      </c>
      <c r="C2" s="54"/>
    </row>
    <row r="3" spans="1:6" x14ac:dyDescent="0.2">
      <c r="C3" s="54" t="s">
        <v>122</v>
      </c>
      <c r="D3" t="s">
        <v>129</v>
      </c>
    </row>
    <row r="4" spans="1:6" x14ac:dyDescent="0.2">
      <c r="A4" t="s">
        <v>88</v>
      </c>
      <c r="B4" t="s">
        <v>89</v>
      </c>
      <c r="C4" s="57">
        <v>0.23899999999999999</v>
      </c>
      <c r="D4" s="64">
        <v>0.1</v>
      </c>
      <c r="E4" s="64"/>
      <c r="F4" t="s">
        <v>131</v>
      </c>
    </row>
    <row r="5" spans="1:6" x14ac:dyDescent="0.2">
      <c r="A5" t="s">
        <v>72</v>
      </c>
      <c r="B5" s="53">
        <v>12546</v>
      </c>
      <c r="C5" s="53">
        <f>B5*$C$4</f>
        <v>2998.4939999999997</v>
      </c>
      <c r="D5" s="65">
        <f>C5*$D$4</f>
        <v>299.8494</v>
      </c>
      <c r="E5" s="65"/>
    </row>
    <row r="6" spans="1:6" x14ac:dyDescent="0.2">
      <c r="A6" t="s">
        <v>90</v>
      </c>
      <c r="B6" s="53">
        <v>487</v>
      </c>
      <c r="C6" s="53">
        <f t="shared" ref="C6:C26" si="0">B6*$C$4</f>
        <v>116.393</v>
      </c>
      <c r="D6" s="65">
        <f t="shared" ref="D6:D23" si="1">C6*$D$4</f>
        <v>11.6393</v>
      </c>
      <c r="E6" s="65"/>
    </row>
    <row r="7" spans="1:6" x14ac:dyDescent="0.2">
      <c r="A7" t="s">
        <v>91</v>
      </c>
      <c r="B7" s="53">
        <v>6747.11</v>
      </c>
      <c r="C7" s="53">
        <f t="shared" si="0"/>
        <v>1612.5592899999999</v>
      </c>
      <c r="D7" s="65">
        <f t="shared" si="1"/>
        <v>161.25592900000001</v>
      </c>
      <c r="E7" s="65"/>
    </row>
    <row r="8" spans="1:6" x14ac:dyDescent="0.2">
      <c r="A8" t="s">
        <v>92</v>
      </c>
      <c r="B8" s="53">
        <v>1645</v>
      </c>
      <c r="C8" s="53">
        <f t="shared" si="0"/>
        <v>393.15499999999997</v>
      </c>
      <c r="D8" s="65">
        <f t="shared" si="1"/>
        <v>39.3155</v>
      </c>
      <c r="E8" s="65"/>
    </row>
    <row r="9" spans="1:6" x14ac:dyDescent="0.2">
      <c r="A9" t="s">
        <v>93</v>
      </c>
      <c r="B9" s="53">
        <v>632</v>
      </c>
      <c r="C9" s="53">
        <f t="shared" si="0"/>
        <v>151.048</v>
      </c>
      <c r="D9" s="65">
        <f t="shared" si="1"/>
        <v>15.104800000000001</v>
      </c>
      <c r="E9" s="65"/>
    </row>
    <row r="10" spans="1:6" x14ac:dyDescent="0.2">
      <c r="A10" t="s">
        <v>94</v>
      </c>
      <c r="B10" s="53">
        <v>698</v>
      </c>
      <c r="C10" s="53">
        <f t="shared" si="0"/>
        <v>166.822</v>
      </c>
      <c r="D10" s="65">
        <f t="shared" si="1"/>
        <v>16.682200000000002</v>
      </c>
      <c r="E10" s="65"/>
    </row>
    <row r="11" spans="1:6" x14ac:dyDescent="0.2">
      <c r="A11" t="s">
        <v>95</v>
      </c>
      <c r="B11" s="53">
        <v>453.89</v>
      </c>
      <c r="C11" s="53">
        <f t="shared" si="0"/>
        <v>108.47971</v>
      </c>
      <c r="D11" s="65">
        <f t="shared" si="1"/>
        <v>10.847971000000001</v>
      </c>
      <c r="E11" s="65"/>
    </row>
    <row r="12" spans="1:6" x14ac:dyDescent="0.2">
      <c r="A12" t="s">
        <v>96</v>
      </c>
      <c r="B12" s="53">
        <v>1987</v>
      </c>
      <c r="C12" s="53">
        <f t="shared" si="0"/>
        <v>474.89299999999997</v>
      </c>
      <c r="D12" s="65">
        <f t="shared" si="1"/>
        <v>47.4893</v>
      </c>
      <c r="E12" s="65"/>
    </row>
    <row r="13" spans="1:6" x14ac:dyDescent="0.2">
      <c r="A13" t="s">
        <v>97</v>
      </c>
      <c r="B13" s="53">
        <v>2187</v>
      </c>
      <c r="C13" s="53">
        <f t="shared" si="0"/>
        <v>522.69299999999998</v>
      </c>
      <c r="D13" s="65">
        <f t="shared" si="1"/>
        <v>52.269300000000001</v>
      </c>
      <c r="E13" s="65"/>
    </row>
    <row r="14" spans="1:6" x14ac:dyDescent="0.2">
      <c r="A14" t="s">
        <v>98</v>
      </c>
      <c r="B14" s="53">
        <v>6000</v>
      </c>
      <c r="C14" s="53">
        <f t="shared" si="0"/>
        <v>1434</v>
      </c>
      <c r="D14" s="65">
        <f t="shared" si="1"/>
        <v>143.4</v>
      </c>
      <c r="E14" s="65"/>
    </row>
    <row r="15" spans="1:6" x14ac:dyDescent="0.2">
      <c r="A15" t="s">
        <v>99</v>
      </c>
      <c r="B15" s="53">
        <v>897</v>
      </c>
      <c r="C15" s="53">
        <f t="shared" si="0"/>
        <v>214.38299999999998</v>
      </c>
      <c r="D15" s="65">
        <f t="shared" si="1"/>
        <v>21.438299999999998</v>
      </c>
      <c r="E15" s="65"/>
    </row>
    <row r="16" spans="1:6" x14ac:dyDescent="0.2">
      <c r="A16" t="s">
        <v>100</v>
      </c>
      <c r="B16" s="53">
        <v>1200</v>
      </c>
      <c r="C16" s="53">
        <f t="shared" si="0"/>
        <v>286.8</v>
      </c>
      <c r="D16" s="65">
        <f t="shared" si="1"/>
        <v>28.680000000000003</v>
      </c>
      <c r="E16" s="65"/>
    </row>
    <row r="17" spans="1:9" x14ac:dyDescent="0.2">
      <c r="A17" t="s">
        <v>101</v>
      </c>
      <c r="B17" s="53">
        <v>624.07000000000005</v>
      </c>
      <c r="C17" s="53">
        <f t="shared" si="0"/>
        <v>149.15273000000002</v>
      </c>
      <c r="D17" s="65">
        <f t="shared" si="1"/>
        <v>14.915273000000003</v>
      </c>
      <c r="E17" s="65"/>
    </row>
    <row r="18" spans="1:9" x14ac:dyDescent="0.2">
      <c r="A18" t="s">
        <v>102</v>
      </c>
      <c r="B18" s="53">
        <v>1800</v>
      </c>
      <c r="C18" s="53">
        <f t="shared" si="0"/>
        <v>430.2</v>
      </c>
      <c r="D18" s="65">
        <f t="shared" si="1"/>
        <v>43.02</v>
      </c>
      <c r="E18" s="65"/>
    </row>
    <row r="19" spans="1:9" x14ac:dyDescent="0.2">
      <c r="A19" t="s">
        <v>103</v>
      </c>
      <c r="B19" s="53">
        <v>960</v>
      </c>
      <c r="C19" s="53">
        <f t="shared" si="0"/>
        <v>229.44</v>
      </c>
      <c r="D19" s="65">
        <f t="shared" si="1"/>
        <v>22.944000000000003</v>
      </c>
      <c r="E19" s="65"/>
    </row>
    <row r="20" spans="1:9" x14ac:dyDescent="0.2">
      <c r="A20" t="s">
        <v>132</v>
      </c>
      <c r="B20" s="53">
        <v>7200</v>
      </c>
      <c r="C20" s="53">
        <f t="shared" si="0"/>
        <v>1720.8</v>
      </c>
      <c r="D20" s="65">
        <f t="shared" si="1"/>
        <v>172.08</v>
      </c>
      <c r="E20" s="65"/>
    </row>
    <row r="21" spans="1:9" x14ac:dyDescent="0.2">
      <c r="A21" t="s">
        <v>104</v>
      </c>
      <c r="B21" s="53">
        <v>54.5</v>
      </c>
      <c r="C21" s="53">
        <f t="shared" si="0"/>
        <v>13.025499999999999</v>
      </c>
      <c r="D21" s="65">
        <f t="shared" si="1"/>
        <v>1.3025500000000001</v>
      </c>
      <c r="E21" s="65"/>
    </row>
    <row r="22" spans="1:9" x14ac:dyDescent="0.2">
      <c r="A22" t="s">
        <v>105</v>
      </c>
      <c r="B22" s="53">
        <v>2312</v>
      </c>
      <c r="C22" s="53">
        <f t="shared" si="0"/>
        <v>552.56799999999998</v>
      </c>
      <c r="D22" s="65">
        <f t="shared" si="1"/>
        <v>55.256799999999998</v>
      </c>
      <c r="E22" s="65"/>
    </row>
    <row r="23" spans="1:9" x14ac:dyDescent="0.2">
      <c r="A23" t="s">
        <v>106</v>
      </c>
      <c r="B23" s="53">
        <v>644</v>
      </c>
      <c r="C23" s="53">
        <f t="shared" si="0"/>
        <v>153.916</v>
      </c>
      <c r="D23" s="65">
        <f t="shared" si="1"/>
        <v>15.3916</v>
      </c>
      <c r="E23" s="65"/>
    </row>
    <row r="24" spans="1:9" x14ac:dyDescent="0.2">
      <c r="A24" s="83" t="s">
        <v>107</v>
      </c>
      <c r="B24" s="84">
        <f>SUM(B5:B23)</f>
        <v>49074.57</v>
      </c>
      <c r="C24" s="84">
        <f>SUM(C5:C23)</f>
        <v>11728.822229999998</v>
      </c>
      <c r="D24" s="84">
        <f>SUM(D5:D23)</f>
        <v>1172.8822230000001</v>
      </c>
      <c r="E24" s="84"/>
      <c r="F24" s="85" t="s">
        <v>125</v>
      </c>
      <c r="G24" s="85"/>
      <c r="H24" s="85"/>
      <c r="I24" s="86"/>
    </row>
    <row r="25" spans="1:9" x14ac:dyDescent="0.2">
      <c r="A25" t="s">
        <v>108</v>
      </c>
      <c r="B25" s="53">
        <v>8745</v>
      </c>
      <c r="C25" s="53">
        <f t="shared" si="0"/>
        <v>2090.0549999999998</v>
      </c>
      <c r="D25" s="65"/>
      <c r="E25" s="65"/>
      <c r="F25" t="s">
        <v>128</v>
      </c>
    </row>
    <row r="26" spans="1:9" x14ac:dyDescent="0.2">
      <c r="A26" s="60" t="s">
        <v>109</v>
      </c>
      <c r="B26" s="61">
        <v>30861.45</v>
      </c>
      <c r="C26" s="61">
        <f t="shared" si="0"/>
        <v>7375.8865500000002</v>
      </c>
      <c r="D26" s="66"/>
      <c r="E26" s="67"/>
      <c r="F26" t="s">
        <v>128</v>
      </c>
    </row>
    <row r="27" spans="1:9" x14ac:dyDescent="0.2">
      <c r="A27" s="58" t="s">
        <v>110</v>
      </c>
      <c r="B27" s="59">
        <f>SUM(B24:B26)</f>
        <v>88681.02</v>
      </c>
      <c r="C27" s="59">
        <f t="shared" ref="C27:D27" si="2">SUM(C24:C26)</f>
        <v>21194.763779999997</v>
      </c>
      <c r="D27" s="59">
        <f t="shared" si="2"/>
        <v>1172.8822230000001</v>
      </c>
      <c r="E27" s="59"/>
      <c r="F27" t="s">
        <v>27</v>
      </c>
    </row>
    <row r="30" spans="1:9" x14ac:dyDescent="0.2">
      <c r="A30" s="54">
        <v>2020</v>
      </c>
      <c r="B30" t="s">
        <v>112</v>
      </c>
    </row>
    <row r="31" spans="1:9" x14ac:dyDescent="0.2">
      <c r="A31" s="54" t="s">
        <v>113</v>
      </c>
      <c r="B31" s="53"/>
    </row>
    <row r="32" spans="1:9" x14ac:dyDescent="0.2">
      <c r="A32" t="s">
        <v>111</v>
      </c>
      <c r="B32" s="53">
        <f>B24</f>
        <v>49074.57</v>
      </c>
    </row>
    <row r="33" spans="1:6" x14ac:dyDescent="0.2">
      <c r="B33" s="53"/>
    </row>
    <row r="34" spans="1:6" x14ac:dyDescent="0.2">
      <c r="A34" t="s">
        <v>114</v>
      </c>
      <c r="B34" s="53">
        <v>39455.539999999994</v>
      </c>
      <c r="F34" t="s">
        <v>126</v>
      </c>
    </row>
    <row r="35" spans="1:6" x14ac:dyDescent="0.2">
      <c r="A35" t="s">
        <v>115</v>
      </c>
      <c r="B35" s="55">
        <v>0.05</v>
      </c>
      <c r="F35" t="s">
        <v>127</v>
      </c>
    </row>
    <row r="36" spans="1:6" x14ac:dyDescent="0.2">
      <c r="A36" s="62" t="s">
        <v>116</v>
      </c>
      <c r="B36" s="63">
        <f>B34*1.05</f>
        <v>41428.316999999995</v>
      </c>
    </row>
    <row r="37" spans="1:6" x14ac:dyDescent="0.2">
      <c r="A37" s="62" t="s">
        <v>129</v>
      </c>
      <c r="B37" s="63">
        <f>D27</f>
        <v>1172.8822230000001</v>
      </c>
    </row>
    <row r="38" spans="1:6" x14ac:dyDescent="0.2">
      <c r="A38" t="s">
        <v>108</v>
      </c>
      <c r="B38" s="53">
        <f>B25</f>
        <v>8745</v>
      </c>
      <c r="C38" s="81" t="s">
        <v>123</v>
      </c>
    </row>
    <row r="39" spans="1:6" x14ac:dyDescent="0.2">
      <c r="A39" s="60" t="s">
        <v>117</v>
      </c>
      <c r="B39" s="61">
        <f>B26</f>
        <v>30861.45</v>
      </c>
      <c r="C39" s="82"/>
    </row>
    <row r="40" spans="1:6" x14ac:dyDescent="0.2">
      <c r="A40" s="58" t="s">
        <v>111</v>
      </c>
      <c r="B40" s="59">
        <f>SUM(B36:B39)</f>
        <v>82207.649223</v>
      </c>
    </row>
    <row r="42" spans="1:6" x14ac:dyDescent="0.2">
      <c r="A42" t="s">
        <v>118</v>
      </c>
      <c r="B42" s="56">
        <f>C4</f>
        <v>0.23899999999999999</v>
      </c>
    </row>
    <row r="44" spans="1:6" x14ac:dyDescent="0.2">
      <c r="A44" t="s">
        <v>119</v>
      </c>
      <c r="B44" s="53">
        <f>B40*B42</f>
        <v>19647.628164296999</v>
      </c>
    </row>
    <row r="45" spans="1:6" x14ac:dyDescent="0.2">
      <c r="B45" s="53"/>
    </row>
    <row r="46" spans="1:6" x14ac:dyDescent="0.2">
      <c r="A46" t="s">
        <v>120</v>
      </c>
      <c r="B46" s="53">
        <v>18316.8</v>
      </c>
      <c r="F46" t="s">
        <v>130</v>
      </c>
    </row>
    <row r="47" spans="1:6" x14ac:dyDescent="0.2">
      <c r="B47" s="53"/>
    </row>
    <row r="48" spans="1:6" x14ac:dyDescent="0.2">
      <c r="A48" s="58" t="s">
        <v>121</v>
      </c>
      <c r="B48" s="59">
        <f>B44-B46</f>
        <v>1330.8281642969996</v>
      </c>
    </row>
  </sheetData>
  <mergeCells count="1">
    <mergeCell ref="C38:C3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4010-0DE8-470C-83BF-A0EAFAA926B4}">
  <dimension ref="A1:C33"/>
  <sheetViews>
    <sheetView workbookViewId="0">
      <selection activeCell="F29" sqref="F29"/>
    </sheetView>
  </sheetViews>
  <sheetFormatPr defaultRowHeight="12" x14ac:dyDescent="0.2"/>
  <cols>
    <col min="1" max="1" width="39.7109375" style="69" customWidth="1"/>
    <col min="2" max="2" width="14.7109375" style="69" bestFit="1" customWidth="1"/>
    <col min="3" max="3" width="12.5703125" style="69" bestFit="1" customWidth="1"/>
    <col min="4" max="5" width="9.140625" style="69"/>
    <col min="6" max="6" width="12.5703125" style="69" bestFit="1" customWidth="1"/>
    <col min="7" max="16384" width="9.140625" style="69"/>
  </cols>
  <sheetData>
    <row r="1" spans="1:3" x14ac:dyDescent="0.2">
      <c r="A1" s="68" t="s">
        <v>60</v>
      </c>
      <c r="B1" s="69" t="s">
        <v>61</v>
      </c>
      <c r="C1" s="70">
        <v>51203</v>
      </c>
    </row>
    <row r="2" spans="1:3" x14ac:dyDescent="0.2">
      <c r="A2" s="68" t="s">
        <v>62</v>
      </c>
      <c r="B2" s="69" t="s">
        <v>63</v>
      </c>
      <c r="C2" s="71">
        <f>C1/121185</f>
        <v>0.4225192886908446</v>
      </c>
    </row>
    <row r="3" spans="1:3" x14ac:dyDescent="0.2">
      <c r="A3" s="68" t="s">
        <v>64</v>
      </c>
    </row>
    <row r="5" spans="1:3" x14ac:dyDescent="0.2">
      <c r="B5" s="72" t="s">
        <v>65</v>
      </c>
      <c r="C5" s="72" t="s">
        <v>66</v>
      </c>
    </row>
    <row r="6" spans="1:3" x14ac:dyDescent="0.2">
      <c r="A6" s="69" t="str">
        <f>'[1]2020 Adj Exp'!B27</f>
        <v xml:space="preserve">          OE: Property Taxes</v>
      </c>
      <c r="B6" s="73">
        <f>'[1]2020 Adj Exp'!E27+'[1]2020 Adj Exp'!E29</f>
        <v>104680.42999999996</v>
      </c>
      <c r="C6" s="73">
        <f>B6*$C$2</f>
        <v>44229.500823451737</v>
      </c>
    </row>
    <row r="7" spans="1:3" x14ac:dyDescent="0.2">
      <c r="A7" s="69" t="str">
        <f>'[1]2020 Adj Exp'!B30</f>
        <v xml:space="preserve">          OE: Property Insurance</v>
      </c>
      <c r="B7" s="73">
        <f>'[1]2020 Adj Exp'!E30</f>
        <v>39920.99</v>
      </c>
      <c r="C7" s="73">
        <f t="shared" ref="C7:C28" si="0">B7*$C$2</f>
        <v>16867.38829863432</v>
      </c>
    </row>
    <row r="8" spans="1:3" x14ac:dyDescent="0.2">
      <c r="A8" s="69" t="s">
        <v>67</v>
      </c>
      <c r="B8" s="73">
        <f>'[1]2020 Adj Exp'!E34</f>
        <v>6896.88</v>
      </c>
      <c r="C8" s="73">
        <f t="shared" si="0"/>
        <v>2914.0648317861123</v>
      </c>
    </row>
    <row r="9" spans="1:3" x14ac:dyDescent="0.2">
      <c r="A9" s="69" t="str">
        <f>'[1]2020 Adj Exp'!B34</f>
        <v xml:space="preserve">          OE Utilities: Electricity</v>
      </c>
      <c r="B9" s="73">
        <f>'[1]2020 Adj Exp'!E34</f>
        <v>6896.88</v>
      </c>
      <c r="C9" s="73">
        <f t="shared" si="0"/>
        <v>2914.0648317861123</v>
      </c>
    </row>
    <row r="10" spans="1:3" x14ac:dyDescent="0.2">
      <c r="A10" s="69" t="str">
        <f>'[1]2020 Adj Exp'!B35</f>
        <v xml:space="preserve">          OE Utilities:  Water</v>
      </c>
      <c r="B10" s="73">
        <f>'[1]2020 Adj Exp'!E35</f>
        <v>6763.14</v>
      </c>
      <c r="C10" s="73">
        <f t="shared" si="0"/>
        <v>2857.5571021165988</v>
      </c>
    </row>
    <row r="11" spans="1:3" x14ac:dyDescent="0.2">
      <c r="A11" s="69" t="str">
        <f>'[1]2020 Adj Exp'!B36</f>
        <v xml:space="preserve">          OE Utilities: Garbage/Trash</v>
      </c>
      <c r="B11" s="73">
        <f>'[1]2020 Adj Exp'!E36</f>
        <v>491</v>
      </c>
      <c r="C11" s="73">
        <f t="shared" si="0"/>
        <v>207.45697074720471</v>
      </c>
    </row>
    <row r="12" spans="1:3" x14ac:dyDescent="0.2">
      <c r="A12" s="69" t="str">
        <f>'[1]2020 Adj Exp'!B39</f>
        <v xml:space="preserve">          OE Landscaping: Gardening</v>
      </c>
      <c r="B12" s="73">
        <f>'[1]2020 Adj Exp'!E40+'[1]2020 Adj Exp'!E41</f>
        <v>3334.79</v>
      </c>
      <c r="C12" s="73">
        <f t="shared" si="0"/>
        <v>1409.0130987333416</v>
      </c>
    </row>
    <row r="13" spans="1:3" x14ac:dyDescent="0.2">
      <c r="A13" s="69" t="str">
        <f>'[1]2020 Adj Exp'!B40</f>
        <v xml:space="preserve">          OE Landscaping: Repairs</v>
      </c>
      <c r="B13" s="73">
        <f>'[1]2020 Adj Exp'!E40+'[1]2020 Adj Exp'!E41</f>
        <v>3334.79</v>
      </c>
      <c r="C13" s="73">
        <f t="shared" si="0"/>
        <v>1409.0130987333416</v>
      </c>
    </row>
    <row r="14" spans="1:3" x14ac:dyDescent="0.2">
      <c r="A14" s="69" t="str">
        <f>'[1]2020 Adj Exp'!B42</f>
        <v xml:space="preserve">          OE Landscaping: Tree Trimming</v>
      </c>
      <c r="B14" s="73">
        <f>'[1]2020 Adj Exp'!E42</f>
        <v>2365</v>
      </c>
      <c r="C14" s="73">
        <f t="shared" si="0"/>
        <v>999.2581177538475</v>
      </c>
    </row>
    <row r="15" spans="1:3" x14ac:dyDescent="0.2">
      <c r="A15" s="69" t="str">
        <f>'[1]2020 Adj Exp'!B46</f>
        <v xml:space="preserve">          OE Maint.: Electrical Repairs</v>
      </c>
      <c r="B15" s="73">
        <f>'[1]2020 Adj Exp'!E46</f>
        <v>1512.4</v>
      </c>
      <c r="C15" s="73">
        <f t="shared" si="0"/>
        <v>639.01817221603346</v>
      </c>
    </row>
    <row r="16" spans="1:3" x14ac:dyDescent="0.2">
      <c r="A16" s="69" t="str">
        <f>'[1]2020 Adj Exp'!B47</f>
        <v xml:space="preserve">          OE Maint.: Exterior Repairs</v>
      </c>
      <c r="B16" s="73">
        <f>'[1]2020 Adj Exp'!E47</f>
        <v>1951.8899999999999</v>
      </c>
      <c r="C16" s="73">
        <f t="shared" si="0"/>
        <v>824.7111744027726</v>
      </c>
    </row>
    <row r="17" spans="1:3" x14ac:dyDescent="0.2">
      <c r="A17" s="69" t="str">
        <f>'[1]2020 Adj Exp'!B48</f>
        <v xml:space="preserve">          OE Maint.: Exterior Painting</v>
      </c>
      <c r="B17" s="73">
        <f>'[1]2020 Adj Exp'!E48</f>
        <v>0</v>
      </c>
      <c r="C17" s="73">
        <f t="shared" si="0"/>
        <v>0</v>
      </c>
    </row>
    <row r="18" spans="1:3" x14ac:dyDescent="0.2">
      <c r="A18" s="69" t="str">
        <f>'[1]2020 Adj Exp'!B49</f>
        <v xml:space="preserve">          OE Maint.: Fence and Gate Repairs</v>
      </c>
      <c r="B18" s="73">
        <f>'[1]2020 Adj Exp'!E49</f>
        <v>5831.7</v>
      </c>
      <c r="C18" s="73">
        <f t="shared" si="0"/>
        <v>2464.0057358583986</v>
      </c>
    </row>
    <row r="19" spans="1:3" x14ac:dyDescent="0.2">
      <c r="A19" s="69" t="str">
        <f>'[1]2020 Adj Exp'!B50</f>
        <v xml:space="preserve">          OE Maint.: HVAC Inspection and Repairs</v>
      </c>
      <c r="B19" s="73">
        <f>'[1]2020 Adj Exp'!E50</f>
        <v>1619</v>
      </c>
      <c r="C19" s="73">
        <f t="shared" si="0"/>
        <v>684.05872839047743</v>
      </c>
    </row>
    <row r="20" spans="1:3" x14ac:dyDescent="0.2">
      <c r="A20" s="69" t="str">
        <f>'[1]2020 Adj Exp'!B51</f>
        <v xml:space="preserve">          OE Maint.: HVAC Contract</v>
      </c>
      <c r="B20" s="73">
        <f>'[1]2020 Adj Exp'!E51</f>
        <v>0</v>
      </c>
      <c r="C20" s="73">
        <v>0</v>
      </c>
    </row>
    <row r="21" spans="1:3" x14ac:dyDescent="0.2">
      <c r="A21" s="69" t="str">
        <f>'[1]2020 Adj Exp'!B52</f>
        <v xml:space="preserve">          OE Maint.: Lock/Door Repairs</v>
      </c>
      <c r="B21" s="73">
        <f>'[1]2020 Adj Exp'!E52</f>
        <v>925</v>
      </c>
      <c r="C21" s="73">
        <f t="shared" si="0"/>
        <v>390.83034203903128</v>
      </c>
    </row>
    <row r="22" spans="1:3" x14ac:dyDescent="0.2">
      <c r="A22" s="69" t="str">
        <f>'[1]2020 Adj Exp'!B53</f>
        <v xml:space="preserve">          OE Maint.: Sweeping</v>
      </c>
      <c r="B22" s="73">
        <f>'[1]2020 Adj Exp'!E53</f>
        <v>4980</v>
      </c>
      <c r="C22" s="73">
        <f t="shared" si="0"/>
        <v>2104.1460576804061</v>
      </c>
    </row>
    <row r="23" spans="1:3" x14ac:dyDescent="0.2">
      <c r="A23" s="69" t="str">
        <f>'[1]2020 Adj Exp'!B54</f>
        <v xml:space="preserve">          OE Maint.: Plumbing Other</v>
      </c>
      <c r="B23" s="73">
        <f>'[1]2020 Adj Exp'!E54</f>
        <v>59</v>
      </c>
      <c r="C23" s="73">
        <f t="shared" si="0"/>
        <v>24.928638032759832</v>
      </c>
    </row>
    <row r="24" spans="1:3" x14ac:dyDescent="0.2">
      <c r="A24" s="69" t="str">
        <f>'[1]2020 Adj Exp'!B55</f>
        <v xml:space="preserve">          OE Maint.: Roof Report and Repairs</v>
      </c>
      <c r="B24" s="73">
        <f>'[1]2020 Adj Exp'!E55</f>
        <v>1850</v>
      </c>
      <c r="C24" s="73">
        <f t="shared" si="0"/>
        <v>781.66068407806256</v>
      </c>
    </row>
    <row r="25" spans="1:3" x14ac:dyDescent="0.2">
      <c r="A25" s="69" t="str">
        <f>'[1]2020 Adj Exp'!B56</f>
        <v xml:space="preserve">          OE Maint.: Alarm Contract</v>
      </c>
      <c r="B25" s="73">
        <f>'[1]2020 Adj Exp'!E56</f>
        <v>840</v>
      </c>
      <c r="C25" s="73">
        <f t="shared" si="0"/>
        <v>354.91620250030945</v>
      </c>
    </row>
    <row r="26" spans="1:3" x14ac:dyDescent="0.2">
      <c r="A26" s="69" t="str">
        <f>'[1]2020 Adj Exp'!B57</f>
        <v xml:space="preserve">          OE Maint.: Fire Sprinklers</v>
      </c>
      <c r="B26" s="73">
        <f>'[1]2020 Adj Exp'!E57</f>
        <v>750</v>
      </c>
      <c r="C26" s="73">
        <f t="shared" si="0"/>
        <v>316.88946651813347</v>
      </c>
    </row>
    <row r="27" spans="1:3" x14ac:dyDescent="0.2">
      <c r="A27" s="69" t="s">
        <v>68</v>
      </c>
      <c r="B27" s="73">
        <f>'[1]2020 Adj Exp'!E60+'[1]2020 Adj Exp'!E62</f>
        <v>159.78</v>
      </c>
      <c r="C27" s="73">
        <f>B27*$C$2</f>
        <v>67.510131947023154</v>
      </c>
    </row>
    <row r="28" spans="1:3" x14ac:dyDescent="0.2">
      <c r="A28" s="75" t="str">
        <f>'[1]2020 Adj Exp'!B63</f>
        <v xml:space="preserve">          OE Misc.: Property Mgmt Fees</v>
      </c>
      <c r="B28" s="76">
        <f>'[1]2020 Adj Exp'!E63</f>
        <v>42081.01</v>
      </c>
      <c r="C28" s="76">
        <f t="shared" si="0"/>
        <v>17780.038412592319</v>
      </c>
    </row>
    <row r="29" spans="1:3" x14ac:dyDescent="0.2">
      <c r="A29" s="69" t="s">
        <v>69</v>
      </c>
      <c r="B29" s="73">
        <f>SUM(B6:B28)</f>
        <v>237243.68000000002</v>
      </c>
      <c r="C29" s="73">
        <f>SUM(C6:C28)</f>
        <v>100240.03091999833</v>
      </c>
    </row>
    <row r="30" spans="1:3" x14ac:dyDescent="0.2">
      <c r="B30" s="73"/>
      <c r="C30" s="73"/>
    </row>
    <row r="31" spans="1:3" x14ac:dyDescent="0.2">
      <c r="A31" s="69" t="s">
        <v>70</v>
      </c>
      <c r="B31" s="73"/>
      <c r="C31" s="73">
        <f>'[1]CAM Summ'!J24</f>
        <v>90912</v>
      </c>
    </row>
    <row r="32" spans="1:3" x14ac:dyDescent="0.2">
      <c r="B32" s="73"/>
      <c r="C32" s="73"/>
    </row>
    <row r="33" spans="1:3" x14ac:dyDescent="0.2">
      <c r="A33" s="69" t="s">
        <v>71</v>
      </c>
      <c r="B33" s="73"/>
      <c r="C33" s="74">
        <f>C29-C31</f>
        <v>9328.0309199983312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2020 Adj Exp</vt:lpstr>
      <vt:lpstr>GU</vt:lpstr>
      <vt:lpstr>Retail Tenant</vt:lpstr>
      <vt:lpstr>NNN Stmnt</vt:lpstr>
      <vt:lpstr>'2020 Adj Exp'!Print_Titles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Gomez-Jones, RPA®</dc:creator>
  <cp:keywords/>
  <dc:description/>
  <cp:lastModifiedBy>Angela Gomez-Jones, RPA®</cp:lastModifiedBy>
  <dcterms:created xsi:type="dcterms:W3CDTF">2020-09-15T15:58:30Z</dcterms:created>
  <dcterms:modified xsi:type="dcterms:W3CDTF">2020-10-06T16:13:23Z</dcterms:modified>
  <cp:category/>
  <cp:contentStatus/>
</cp:coreProperties>
</file>